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a\Desktop\DOGAĐANJA 2023\8. skupština nadzor\9. skupština i 14. vijeće\9 SK\"/>
    </mc:Choice>
  </mc:AlternateContent>
  <xr:revisionPtr revIDLastSave="0" documentId="13_ncr:1_{E626983F-E871-4855-A835-9611AC8D9FA2}" xr6:coauthVersionLast="47" xr6:coauthVersionMax="47" xr10:uidLastSave="{00000000-0000-0000-0000-000000000000}"/>
  <bookViews>
    <workbookView xWindow="-108" yWindow="-108" windowWidth="23256" windowHeight="12576" xr2:uid="{CBAE64C9-976E-4820-A002-03D510024A8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" l="1"/>
  <c r="D32" i="1"/>
  <c r="F41" i="1"/>
  <c r="D54" i="1"/>
  <c r="D71" i="1"/>
  <c r="E78" i="1"/>
  <c r="D75" i="1"/>
  <c r="E74" i="1"/>
  <c r="D65" i="1"/>
  <c r="D50" i="1"/>
  <c r="E49" i="1"/>
  <c r="E47" i="1"/>
  <c r="E32" i="1" s="1"/>
  <c r="E30" i="1"/>
  <c r="E26" i="1"/>
  <c r="D23" i="1"/>
  <c r="E17" i="1"/>
  <c r="E14" i="1"/>
  <c r="D14" i="1"/>
  <c r="E12" i="1"/>
  <c r="D12" i="1"/>
  <c r="E11" i="1"/>
  <c r="D7" i="1"/>
  <c r="D6" i="1" s="1"/>
  <c r="D3" i="1"/>
  <c r="E54" i="1" l="1"/>
  <c r="E75" i="1"/>
  <c r="E7" i="1"/>
  <c r="E3" i="1"/>
  <c r="E65" i="1"/>
  <c r="E50" i="1"/>
  <c r="E23" i="1"/>
  <c r="D19" i="1"/>
  <c r="F4" i="1" s="1"/>
  <c r="D27" i="1"/>
  <c r="E6" i="1" l="1"/>
  <c r="E19" i="1" s="1"/>
  <c r="E31" i="1"/>
  <c r="E27" i="1" s="1"/>
  <c r="E81" i="1" s="1"/>
  <c r="E71" i="1"/>
  <c r="F9" i="1"/>
  <c r="F8" i="1"/>
  <c r="F5" i="1"/>
  <c r="F16" i="1"/>
  <c r="F12" i="1"/>
  <c r="F18" i="1"/>
  <c r="F15" i="1"/>
  <c r="F11" i="1"/>
  <c r="F17" i="1"/>
  <c r="F19" i="1"/>
  <c r="F13" i="1"/>
  <c r="F3" i="1"/>
  <c r="F14" i="1"/>
  <c r="F6" i="1"/>
  <c r="F7" i="1"/>
  <c r="F79" i="1" l="1"/>
  <c r="F77" i="1"/>
  <c r="F74" i="1"/>
  <c r="F72" i="1"/>
  <c r="F69" i="1"/>
  <c r="F67" i="1"/>
  <c r="F64" i="1"/>
  <c r="F62" i="1"/>
  <c r="F60" i="1"/>
  <c r="F58" i="1"/>
  <c r="F56" i="1"/>
  <c r="F53" i="1"/>
  <c r="F49" i="1"/>
  <c r="F47" i="1"/>
  <c r="F45" i="1"/>
  <c r="F44" i="1"/>
  <c r="F42" i="1"/>
  <c r="F40" i="1"/>
  <c r="F38" i="1"/>
  <c r="F36" i="1"/>
  <c r="F34" i="1"/>
  <c r="F31" i="1"/>
  <c r="F28" i="1"/>
  <c r="F26" i="1"/>
  <c r="F24" i="1"/>
  <c r="F80" i="1"/>
  <c r="F78" i="1"/>
  <c r="F76" i="1"/>
  <c r="F73" i="1"/>
  <c r="F70" i="1"/>
  <c r="F68" i="1"/>
  <c r="F66" i="1"/>
  <c r="F63" i="1"/>
  <c r="F61" i="1"/>
  <c r="F59" i="1"/>
  <c r="F57" i="1"/>
  <c r="F55" i="1"/>
  <c r="F52" i="1"/>
  <c r="F51" i="1"/>
  <c r="F48" i="1"/>
  <c r="F46" i="1"/>
  <c r="F43" i="1"/>
  <c r="F39" i="1"/>
  <c r="F37" i="1"/>
  <c r="F35" i="1"/>
  <c r="F33" i="1"/>
  <c r="F30" i="1"/>
  <c r="F29" i="1"/>
  <c r="F25" i="1"/>
  <c r="F50" i="1"/>
  <c r="F32" i="1" l="1"/>
  <c r="F75" i="1"/>
  <c r="F65" i="1"/>
  <c r="F71" i="1"/>
  <c r="F54" i="1"/>
  <c r="F23" i="1"/>
  <c r="F27" i="1"/>
</calcChain>
</file>

<file path=xl/sharedStrings.xml><?xml version="1.0" encoding="utf-8"?>
<sst xmlns="http://schemas.openxmlformats.org/spreadsheetml/2006/main" count="160" uniqueCount="140">
  <si>
    <t>PRIHODI</t>
  </si>
  <si>
    <t>Plan za 2023. (u EUR)</t>
  </si>
  <si>
    <t>Udio (%)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</si>
  <si>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</si>
  <si>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</si>
  <si>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</si>
  <si>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</si>
  <si>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</si>
  <si>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</si>
  <si>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</si>
  <si>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</si>
  <si>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2.1.</t>
  </si>
  <si>
    <t>2.1.1.</t>
  </si>
  <si>
    <t>za programske aktivnosti</t>
  </si>
  <si>
    <t>2.1.2.</t>
  </si>
  <si>
    <t>za funkcioniranje TZ</t>
  </si>
  <si>
    <t>2.2.</t>
  </si>
  <si>
    <t>2.3.</t>
  </si>
  <si>
    <t>Ministarstvo turizma</t>
  </si>
  <si>
    <t>3.</t>
  </si>
  <si>
    <t xml:space="preserve">Prihodi od sustava turističkih zajednica </t>
  </si>
  <si>
    <t>3.1.1.</t>
  </si>
  <si>
    <t>Hrvatska turistička zajednica</t>
  </si>
  <si>
    <t>4.</t>
  </si>
  <si>
    <t>Prihodi iz EU fondova</t>
  </si>
  <si>
    <t>4.1.1.</t>
  </si>
  <si>
    <t>5.</t>
  </si>
  <si>
    <t>Prihodi od gospodarske djelatnosti</t>
  </si>
  <si>
    <t>6.</t>
  </si>
  <si>
    <t>Preneseni prihod iz prethodne godine</t>
  </si>
  <si>
    <t>7.</t>
  </si>
  <si>
    <t>Ostali prihodi</t>
  </si>
  <si>
    <t xml:space="preserve">SVEUKUPNO 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</si>
  <si>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</si>
  <si>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</si>
  <si>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</si>
  <si>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</si>
  <si>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</si>
  <si>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</si>
  <si>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</si>
  <si>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</si>
  <si>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Identifikacija i vrednovanje resursa te strukturiranje tur. proizvoda</t>
  </si>
  <si>
    <t>Sustavi označavanja kvalitete turističkog proizvoda</t>
  </si>
  <si>
    <t>Podrška razvoju turističkih događanja</t>
  </si>
  <si>
    <t>2.3.1.</t>
  </si>
  <si>
    <t>Kulturno-zabavne manifestacije</t>
  </si>
  <si>
    <t>2.3.1.1.</t>
  </si>
  <si>
    <t>2.3.1.2.</t>
  </si>
  <si>
    <t>2.3.1.3.</t>
  </si>
  <si>
    <t>2.3.1.4.</t>
  </si>
  <si>
    <t>2.3.1.5.</t>
  </si>
  <si>
    <t>2.3.1.6.</t>
  </si>
  <si>
    <t>2.3.1.7.</t>
  </si>
  <si>
    <t>2.3.1.8.</t>
  </si>
  <si>
    <t>2.3.1.9.</t>
  </si>
  <si>
    <t>2.3.1.10.</t>
  </si>
  <si>
    <t>2.3.2.</t>
  </si>
  <si>
    <t>2.3.2.1.</t>
  </si>
  <si>
    <t>Ostale manifestacije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</si>
  <si>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</si>
  <si>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</si>
  <si>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</si>
  <si>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</si>
  <si>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</si>
  <si>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</si>
  <si>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Sajmovi, posebne prezentacije i poslovne radionice</t>
  </si>
  <si>
    <t>3.2.</t>
  </si>
  <si>
    <t>Suradnja s organizatorima putovanja</t>
  </si>
  <si>
    <t>3.3.</t>
  </si>
  <si>
    <t>Kreiranje promotivnog materijala</t>
  </si>
  <si>
    <t>3.4.</t>
  </si>
  <si>
    <t>Internetske stranice</t>
  </si>
  <si>
    <t>3.5.</t>
  </si>
  <si>
    <t xml:space="preserve">Kreiranje i upravljanje bazama turističkih podataka </t>
  </si>
  <si>
    <t>3.6.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</si>
  <si>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</si>
  <si>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</si>
  <si>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</si>
  <si>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</si>
  <si>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</si>
  <si>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Upravljanje kvalitetom u destinaciji</t>
  </si>
  <si>
    <t>4.3.</t>
  </si>
  <si>
    <t>Poticanje na očuvanje i uređenje okoliša</t>
  </si>
  <si>
    <t>ČLANSTVO U STRUKOVNIM ORGANIZACIJAMA</t>
  </si>
  <si>
    <t>5.1.</t>
  </si>
  <si>
    <t>Domaće strukovne i sl. organizacije</t>
  </si>
  <si>
    <t>ADMINISTRATIVNI POSLOVI</t>
  </si>
  <si>
    <t>6.1.</t>
  </si>
  <si>
    <t>Plaće</t>
  </si>
  <si>
    <t>6.2.</t>
  </si>
  <si>
    <t>6.3.</t>
  </si>
  <si>
    <t>Tijela turističke zajednice</t>
  </si>
  <si>
    <t xml:space="preserve">REZERVA </t>
  </si>
  <si>
    <t>8.</t>
  </si>
  <si>
    <t>POKRIVANJE MANJKA PRIHODA IZ PRETHODNE GODINE</t>
  </si>
  <si>
    <t>SVEUKUPNO 1</t>
  </si>
  <si>
    <t>*Fiksni tečaj konverzije 1 EURO = 7,53450 KN</t>
  </si>
  <si>
    <t>Grad Donji Miholjac</t>
  </si>
  <si>
    <t>Umjetnost u ulici</t>
  </si>
  <si>
    <t>U varoš na poklade</t>
  </si>
  <si>
    <t>Proslava 1. Maja</t>
  </si>
  <si>
    <t>Tour de Slavonia - biciklijada</t>
  </si>
  <si>
    <t>Miholjačko sijelo - smotra folklora</t>
  </si>
  <si>
    <t>Zlatna berba</t>
  </si>
  <si>
    <t>Prandau festival</t>
  </si>
  <si>
    <t>Dan Grada</t>
  </si>
  <si>
    <t>U susret Uskrsu i proljeću</t>
  </si>
  <si>
    <t>Put meda</t>
  </si>
  <si>
    <t>2.3.1.11.</t>
  </si>
  <si>
    <t>Fišijada</t>
  </si>
  <si>
    <t>2.3.1.12.</t>
  </si>
  <si>
    <t>Advent</t>
  </si>
  <si>
    <t>2.3.1.13.</t>
  </si>
  <si>
    <t>Doček Nove godine</t>
  </si>
  <si>
    <t>2.3.1.14.</t>
  </si>
  <si>
    <t>Potpora ostalim događanjima</t>
  </si>
  <si>
    <t>Stručni skupovi i edukacije</t>
  </si>
  <si>
    <t>Koordinacija i nadzor</t>
  </si>
  <si>
    <t>5.2.</t>
  </si>
  <si>
    <t>Međunarodne strukovne i sl. organizacije</t>
  </si>
  <si>
    <t>Slavonija u zjenici oka</t>
  </si>
  <si>
    <t>Definiranje brending sustava i brend arhitekture</t>
  </si>
  <si>
    <t>Oglašavanje destinacijskog bbranda, turističke ponude i proizvoda</t>
  </si>
  <si>
    <t>Odnosi s javnošću, globalni i domaći PR</t>
  </si>
  <si>
    <t>Marketinške i poslovne suradnje</t>
  </si>
  <si>
    <t>3.7.</t>
  </si>
  <si>
    <t>3.8.</t>
  </si>
  <si>
    <t>3.9.</t>
  </si>
  <si>
    <t>3.10.</t>
  </si>
  <si>
    <t>Osječko-baranjska županija</t>
  </si>
  <si>
    <t>Kobasicijada</t>
  </si>
  <si>
    <t>2.3.1.15.</t>
  </si>
  <si>
    <t>2.3.1.16.</t>
  </si>
  <si>
    <t>Susret naroda i kultura</t>
  </si>
  <si>
    <t>Pračkijada</t>
  </si>
  <si>
    <t>2.3.1.17.</t>
  </si>
  <si>
    <t>5.2.1.</t>
  </si>
  <si>
    <t>Materijalni troškovi(rad ureda, med. Rada, otpr.,amort)</t>
  </si>
  <si>
    <t>Rebalans 2023 (u EUR)</t>
  </si>
  <si>
    <t>IZMJENE I DOPUNE GODIŠNJEG PROGRAMA RADA  GRADA DONJEG MIHOLJCA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</si>
</sst>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3764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u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48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 wrapText="1"/>
    </xf>
    <xf numFmtId="164" fontId="9" fillId="5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0" fontId="5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3" fillId="3" borderId="3" xfId="0" applyNumberFormat="1" applyFont="1" applyFill="1" applyBorder="1" applyAlignment="1">
      <alignment vertical="center" wrapText="1"/>
    </xf>
    <xf numFmtId="4" fontId="9" fillId="5" borderId="2" xfId="0" applyNumberFormat="1" applyFont="1" applyFill="1" applyBorder="1" applyAlignment="1">
      <alignment vertical="center" wrapText="1"/>
    </xf>
    <xf numFmtId="0" fontId="6" fillId="0" borderId="0" xfId="0" applyFont="1"/>
    <xf numFmtId="0" fontId="5" fillId="6" borderId="2" xfId="0" applyFont="1" applyFill="1" applyBorder="1" applyAlignment="1">
      <alignment vertical="center" wrapText="1"/>
    </xf>
    <xf numFmtId="4" fontId="5" fillId="6" borderId="2" xfId="0" applyNumberFormat="1" applyFont="1" applyFill="1" applyBorder="1" applyAlignment="1">
      <alignment vertical="center" wrapText="1"/>
    </xf>
    <xf numFmtId="4" fontId="9" fillId="7" borderId="2" xfId="0" applyNumberFormat="1" applyFont="1" applyFill="1" applyBorder="1" applyAlignment="1">
      <alignment vertical="center" wrapText="1"/>
    </xf>
    <xf numFmtId="164" fontId="15" fillId="7" borderId="2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</cellXfs>
  <cellStyles count="3">
    <cellStyle name="Normalno" xfId="0" builtinId="0"/>
    <cellStyle name="Normalno 2" xfId="2" xr:uid="{7D9AB794-043D-40F7-8A3A-9C70DFC3C960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F125-A2A8-4718-B652-92C1ECE9E524}">
  <sheetPr>
    <pageSetUpPr fitToPage="1"/>
  </sheetPr>
  <dimension ref="A1:F83"/>
  <sheetViews>
    <sheetView tabSelected="1" workbookViewId="0">
      <selection sqref="A1:F1"/>
    </sheetView>
  </sheetViews>
  <sheetFormatPr defaultRowHeight="14.4" x14ac:dyDescent="0.3"/>
  <cols>
    <col min="1" max="1" width="3" customWidth="1"/>
    <col min="2" max="2" width="7.44140625" bestFit="1" customWidth="1"/>
    <col min="3" max="3" width="34.88671875" customWidth="1"/>
    <col min="4" max="4" width="9.88671875" customWidth="1"/>
    <col min="5" max="5" width="10.5546875" customWidth="1"/>
    <col min="6" max="6" width="7.109375" bestFit="1" customWidth="1"/>
  </cols>
  <sheetData>
    <row r="1" spans="1:6" x14ac:dyDescent="0.3">
      <c r="A1" s="46" t="s">
        <v>139</v>
      </c>
      <c r="B1" s="46"/>
      <c r="C1" s="46"/>
      <c r="D1" s="46"/>
      <c r="E1" s="46"/>
      <c r="F1" s="46"/>
    </row>
    <row r="2" spans="1:6" ht="24" x14ac:dyDescent="0.3">
      <c r="A2" s="1"/>
      <c r="B2" s="2"/>
      <c r="C2" s="3" t="s">
        <v>0</v>
      </c>
      <c r="D2" s="4" t="s">
        <v>1</v>
      </c>
      <c r="E2" s="4" t="s">
        <v>138</v>
      </c>
      <c r="F2" s="5" t="s">
        <v>2</v>
      </c>
    </row>
    <row r="3" spans="1:6" x14ac:dyDescent="0.3">
      <c r="A3" s="2" t="s">
        <v>3</v>
      </c>
      <c r="B3" s="2"/>
      <c r="C3" s="2" t="s">
        <v>4</v>
      </c>
      <c r="D3" s="6">
        <f t="shared" ref="D3:E3" si="0">SUM(D4:D5)</f>
        <v>12077.77556</v>
      </c>
      <c r="E3" s="6">
        <f t="shared" si="0"/>
        <v>17259.689999999999</v>
      </c>
      <c r="F3" s="7">
        <f>D3/D$19</f>
        <v>0.10329171401838698</v>
      </c>
    </row>
    <row r="4" spans="1:6" x14ac:dyDescent="0.3">
      <c r="A4" s="8"/>
      <c r="B4" s="8" t="s">
        <v>5</v>
      </c>
      <c r="C4" s="8" t="s">
        <v>6</v>
      </c>
      <c r="D4" s="9">
        <v>796.33685000000003</v>
      </c>
      <c r="E4" s="10">
        <v>1269.3699999999999</v>
      </c>
      <c r="F4" s="11">
        <f>D4/D$19</f>
        <v>6.8104426815912061E-3</v>
      </c>
    </row>
    <row r="5" spans="1:6" x14ac:dyDescent="0.3">
      <c r="A5" s="12"/>
      <c r="B5" s="8" t="s">
        <v>7</v>
      </c>
      <c r="C5" s="8" t="s">
        <v>8</v>
      </c>
      <c r="D5" s="9">
        <v>11281.43871</v>
      </c>
      <c r="E5" s="10">
        <v>15990.32</v>
      </c>
      <c r="F5" s="11">
        <f t="shared" ref="F5:F19" si="1">D5/D$19</f>
        <v>9.6481271336795779E-2</v>
      </c>
    </row>
    <row r="6" spans="1:6" ht="24" x14ac:dyDescent="0.3">
      <c r="A6" s="2" t="s">
        <v>9</v>
      </c>
      <c r="B6" s="2"/>
      <c r="C6" s="2" t="s">
        <v>10</v>
      </c>
      <c r="D6" s="6">
        <f t="shared" ref="D6:E6" si="2">D7+D10+D11</f>
        <v>85606.2114268</v>
      </c>
      <c r="E6" s="6">
        <f t="shared" si="2"/>
        <v>60819</v>
      </c>
      <c r="F6" s="7">
        <f t="shared" si="1"/>
        <v>0.73212258871405933</v>
      </c>
    </row>
    <row r="7" spans="1:6" x14ac:dyDescent="0.3">
      <c r="A7" s="13"/>
      <c r="B7" s="13" t="s">
        <v>11</v>
      </c>
      <c r="C7" s="13" t="s">
        <v>97</v>
      </c>
      <c r="D7" s="10">
        <f t="shared" ref="D7:E7" si="3">SUM(D8:D9)</f>
        <v>85606.2114268</v>
      </c>
      <c r="E7" s="10">
        <f t="shared" si="3"/>
        <v>58828</v>
      </c>
      <c r="F7" s="11">
        <f t="shared" si="1"/>
        <v>0.73212258871405933</v>
      </c>
    </row>
    <row r="8" spans="1:6" x14ac:dyDescent="0.3">
      <c r="A8" s="14"/>
      <c r="B8" s="15" t="s">
        <v>12</v>
      </c>
      <c r="C8" s="14" t="s">
        <v>13</v>
      </c>
      <c r="D8" s="16">
        <v>35171.544229799998</v>
      </c>
      <c r="E8" s="17">
        <v>26974.53</v>
      </c>
      <c r="F8" s="18">
        <f t="shared" si="1"/>
        <v>0.30079455195386579</v>
      </c>
    </row>
    <row r="9" spans="1:6" x14ac:dyDescent="0.3">
      <c r="A9" s="14"/>
      <c r="B9" s="15" t="s">
        <v>14</v>
      </c>
      <c r="C9" s="14" t="s">
        <v>15</v>
      </c>
      <c r="D9" s="16">
        <v>50434.667197000002</v>
      </c>
      <c r="E9" s="17">
        <v>31853.47</v>
      </c>
      <c r="F9" s="18">
        <f t="shared" si="1"/>
        <v>0.43132803676019354</v>
      </c>
    </row>
    <row r="10" spans="1:6" x14ac:dyDescent="0.3">
      <c r="A10" s="13"/>
      <c r="B10" s="13" t="s">
        <v>16</v>
      </c>
      <c r="C10" s="13" t="s">
        <v>129</v>
      </c>
      <c r="D10" s="9">
        <v>0</v>
      </c>
      <c r="E10" s="10">
        <v>1991</v>
      </c>
      <c r="F10" s="18">
        <v>2.0000000000000001E-4</v>
      </c>
    </row>
    <row r="11" spans="1:6" x14ac:dyDescent="0.3">
      <c r="A11" s="13"/>
      <c r="B11" s="13" t="s">
        <v>17</v>
      </c>
      <c r="C11" s="13" t="s">
        <v>18</v>
      </c>
      <c r="D11" s="9">
        <v>0</v>
      </c>
      <c r="E11" s="10">
        <f t="shared" ref="E11:E17" si="4">D11*7.5345</f>
        <v>0</v>
      </c>
      <c r="F11" s="11">
        <f t="shared" si="1"/>
        <v>0</v>
      </c>
    </row>
    <row r="12" spans="1:6" x14ac:dyDescent="0.3">
      <c r="A12" s="2" t="s">
        <v>19</v>
      </c>
      <c r="B12" s="2"/>
      <c r="C12" s="2" t="s">
        <v>20</v>
      </c>
      <c r="D12" s="6">
        <f t="shared" ref="D12:E12" si="5">SUM(D13)</f>
        <v>10617.82467</v>
      </c>
      <c r="E12" s="6">
        <f t="shared" si="5"/>
        <v>9917</v>
      </c>
      <c r="F12" s="7">
        <f t="shared" si="1"/>
        <v>9.0805902449723461E-2</v>
      </c>
    </row>
    <row r="13" spans="1:6" x14ac:dyDescent="0.3">
      <c r="A13" s="14"/>
      <c r="B13" s="14" t="s">
        <v>21</v>
      </c>
      <c r="C13" s="14" t="s">
        <v>22</v>
      </c>
      <c r="D13" s="16">
        <v>10617.82467</v>
      </c>
      <c r="E13" s="17">
        <v>9917</v>
      </c>
      <c r="F13" s="11">
        <f t="shared" si="1"/>
        <v>9.0805902449723461E-2</v>
      </c>
    </row>
    <row r="14" spans="1:6" x14ac:dyDescent="0.3">
      <c r="A14" s="2" t="s">
        <v>23</v>
      </c>
      <c r="B14" s="2"/>
      <c r="C14" s="2" t="s">
        <v>24</v>
      </c>
      <c r="D14" s="6">
        <f t="shared" ref="D14:E14" si="6">SUM(D15)</f>
        <v>2654.4560999999999</v>
      </c>
      <c r="E14" s="6">
        <f t="shared" si="6"/>
        <v>0</v>
      </c>
      <c r="F14" s="7">
        <f t="shared" si="1"/>
        <v>2.270147503515646E-2</v>
      </c>
    </row>
    <row r="15" spans="1:6" x14ac:dyDescent="0.3">
      <c r="A15" s="14"/>
      <c r="B15" s="19" t="s">
        <v>25</v>
      </c>
      <c r="C15" s="14" t="s">
        <v>24</v>
      </c>
      <c r="D15" s="16">
        <v>2654.4560999999999</v>
      </c>
      <c r="E15" s="17">
        <v>0</v>
      </c>
      <c r="F15" s="11">
        <f t="shared" si="1"/>
        <v>2.270147503515646E-2</v>
      </c>
    </row>
    <row r="16" spans="1:6" x14ac:dyDescent="0.3">
      <c r="A16" s="2" t="s">
        <v>26</v>
      </c>
      <c r="B16" s="1"/>
      <c r="C16" s="2" t="s">
        <v>27</v>
      </c>
      <c r="D16" s="20">
        <v>663.61400000000003</v>
      </c>
      <c r="E16" s="6">
        <v>391.08</v>
      </c>
      <c r="F16" s="7">
        <f t="shared" si="1"/>
        <v>5.6753685449837804E-3</v>
      </c>
    </row>
    <row r="17" spans="1:6" x14ac:dyDescent="0.3">
      <c r="A17" s="2" t="s">
        <v>28</v>
      </c>
      <c r="B17" s="1"/>
      <c r="C17" s="2" t="s">
        <v>29</v>
      </c>
      <c r="D17" s="20">
        <v>0</v>
      </c>
      <c r="E17" s="6">
        <f t="shared" si="4"/>
        <v>0</v>
      </c>
      <c r="F17" s="7">
        <f t="shared" si="1"/>
        <v>0</v>
      </c>
    </row>
    <row r="18" spans="1:6" x14ac:dyDescent="0.3">
      <c r="A18" s="2" t="s">
        <v>30</v>
      </c>
      <c r="B18" s="2"/>
      <c r="C18" s="2" t="s">
        <v>31</v>
      </c>
      <c r="D18" s="20">
        <v>5308.9123364999996</v>
      </c>
      <c r="E18" s="6">
        <v>3840</v>
      </c>
      <c r="F18" s="7">
        <f t="shared" si="1"/>
        <v>4.5402951237690045E-2</v>
      </c>
    </row>
    <row r="19" spans="1:6" x14ac:dyDescent="0.3">
      <c r="A19" s="47"/>
      <c r="B19" s="47"/>
      <c r="C19" s="21" t="s">
        <v>32</v>
      </c>
      <c r="D19" s="22">
        <f t="shared" ref="D19" si="7">D3+D6+D12+D14+D16+D17+D18</f>
        <v>116928.79409329999</v>
      </c>
      <c r="E19" s="22">
        <f>E3+E6+E12+E14+E16+E17+E18</f>
        <v>92226.77</v>
      </c>
      <c r="F19" s="23">
        <f t="shared" si="1"/>
        <v>1</v>
      </c>
    </row>
    <row r="20" spans="1:6" x14ac:dyDescent="0.3">
      <c r="A20" s="24"/>
      <c r="B20" s="24"/>
      <c r="C20" s="24"/>
      <c r="D20" s="25"/>
      <c r="E20" s="25"/>
      <c r="F20" s="26"/>
    </row>
    <row r="21" spans="1:6" x14ac:dyDescent="0.3">
      <c r="A21" s="27"/>
      <c r="B21" s="28"/>
      <c r="C21" s="28"/>
      <c r="D21" s="29"/>
      <c r="E21" s="29"/>
      <c r="F21" s="26"/>
    </row>
    <row r="22" spans="1:6" ht="24" x14ac:dyDescent="0.3">
      <c r="A22" s="2"/>
      <c r="B22" s="2"/>
      <c r="C22" s="3" t="s">
        <v>33</v>
      </c>
      <c r="D22" s="4" t="s">
        <v>1</v>
      </c>
      <c r="E22" s="4" t="s">
        <v>138</v>
      </c>
      <c r="F22" s="5" t="s">
        <v>2</v>
      </c>
    </row>
    <row r="23" spans="1:6" x14ac:dyDescent="0.3">
      <c r="A23" s="30" t="s">
        <v>3</v>
      </c>
      <c r="B23" s="30"/>
      <c r="C23" s="30" t="s">
        <v>34</v>
      </c>
      <c r="D23" s="31">
        <f t="shared" ref="D23:E23" si="8">SUM(D24:D26)</f>
        <v>1327.2280000000001</v>
      </c>
      <c r="E23" s="31">
        <f t="shared" si="8"/>
        <v>0</v>
      </c>
      <c r="F23" s="7">
        <f>SUM(F24:F26)</f>
        <v>1.1350737078319659E-2</v>
      </c>
    </row>
    <row r="24" spans="1:6" ht="36" x14ac:dyDescent="0.3">
      <c r="A24" s="13"/>
      <c r="B24" s="13" t="s">
        <v>5</v>
      </c>
      <c r="C24" s="13" t="s">
        <v>35</v>
      </c>
      <c r="D24" s="9">
        <v>663.61400000000003</v>
      </c>
      <c r="E24" s="10">
        <v>0</v>
      </c>
      <c r="F24" s="32">
        <f>D24/D81</f>
        <v>5.6753685391598297E-3</v>
      </c>
    </row>
    <row r="25" spans="1:6" x14ac:dyDescent="0.3">
      <c r="A25" s="14"/>
      <c r="B25" s="13" t="s">
        <v>7</v>
      </c>
      <c r="C25" s="13" t="s">
        <v>36</v>
      </c>
      <c r="D25" s="9">
        <v>663.61400000000003</v>
      </c>
      <c r="E25" s="10">
        <v>0</v>
      </c>
      <c r="F25" s="32">
        <f>D25/D81</f>
        <v>5.6753685391598297E-3</v>
      </c>
    </row>
    <row r="26" spans="1:6" x14ac:dyDescent="0.3">
      <c r="A26" s="13"/>
      <c r="B26" s="13" t="s">
        <v>37</v>
      </c>
      <c r="C26" s="13" t="s">
        <v>38</v>
      </c>
      <c r="D26" s="9">
        <v>0</v>
      </c>
      <c r="E26" s="10">
        <f t="shared" ref="E26:E78" si="9">D26*7.5345</f>
        <v>0</v>
      </c>
      <c r="F26" s="32">
        <f>D26/D81</f>
        <v>0</v>
      </c>
    </row>
    <row r="27" spans="1:6" x14ac:dyDescent="0.3">
      <c r="A27" s="30" t="s">
        <v>39</v>
      </c>
      <c r="B27" s="30"/>
      <c r="C27" s="30" t="s">
        <v>40</v>
      </c>
      <c r="D27" s="31">
        <f>D28+D30+D31+D52+D53</f>
        <v>36896.940613000006</v>
      </c>
      <c r="E27" s="31">
        <f>E28+E30+E31+E52+E53</f>
        <v>39566.75</v>
      </c>
      <c r="F27" s="31">
        <f>F28+F30+F31+F52+F53</f>
        <v>0.31555050970333481</v>
      </c>
    </row>
    <row r="28" spans="1:6" ht="24" x14ac:dyDescent="0.3">
      <c r="A28" s="33"/>
      <c r="B28" s="33" t="s">
        <v>11</v>
      </c>
      <c r="C28" s="33" t="s">
        <v>41</v>
      </c>
      <c r="D28" s="34">
        <v>663.61400000000003</v>
      </c>
      <c r="E28" s="34">
        <v>0</v>
      </c>
      <c r="F28" s="11">
        <f>D28/D81</f>
        <v>5.6753685391598297E-3</v>
      </c>
    </row>
    <row r="29" spans="1:6" ht="24" x14ac:dyDescent="0.3">
      <c r="A29" s="14"/>
      <c r="B29" s="15" t="s">
        <v>12</v>
      </c>
      <c r="C29" s="14" t="s">
        <v>41</v>
      </c>
      <c r="D29" s="16">
        <v>663.61400000000003</v>
      </c>
      <c r="E29" s="17">
        <v>0</v>
      </c>
      <c r="F29" s="18">
        <f>D29/D81</f>
        <v>5.6753685391598297E-3</v>
      </c>
    </row>
    <row r="30" spans="1:6" ht="24" x14ac:dyDescent="0.3">
      <c r="A30" s="33"/>
      <c r="B30" s="33" t="s">
        <v>16</v>
      </c>
      <c r="C30" s="33" t="s">
        <v>42</v>
      </c>
      <c r="D30" s="9">
        <v>0</v>
      </c>
      <c r="E30" s="10">
        <f t="shared" si="9"/>
        <v>0</v>
      </c>
      <c r="F30" s="32">
        <f>D30/D81</f>
        <v>0</v>
      </c>
    </row>
    <row r="31" spans="1:6" x14ac:dyDescent="0.3">
      <c r="A31" s="33"/>
      <c r="B31" s="33" t="s">
        <v>17</v>
      </c>
      <c r="C31" s="33" t="s">
        <v>43</v>
      </c>
      <c r="D31" s="10">
        <v>34906.098613000002</v>
      </c>
      <c r="E31" s="10">
        <f>SUM(E32+E50)</f>
        <v>39566.75</v>
      </c>
      <c r="F31" s="32">
        <f>D31/D81</f>
        <v>0.29852440408585529</v>
      </c>
    </row>
    <row r="32" spans="1:6" x14ac:dyDescent="0.3">
      <c r="A32" s="33"/>
      <c r="B32" s="35" t="s">
        <v>44</v>
      </c>
      <c r="C32" s="33" t="s">
        <v>45</v>
      </c>
      <c r="D32" s="34">
        <f>SUM(D33:D49)</f>
        <v>33578.869814000005</v>
      </c>
      <c r="E32" s="34">
        <f>E33+E34+E35+E36+E37+E38+E39+E40+E41+E42+E43+E44+E45+E46+E47+E48+E49</f>
        <v>37208.230000000003</v>
      </c>
      <c r="F32" s="11">
        <f>SUM(F33:F49)</f>
        <v>0.29376993757079528</v>
      </c>
    </row>
    <row r="33" spans="1:6" x14ac:dyDescent="0.3">
      <c r="A33" s="14"/>
      <c r="B33" s="15" t="s">
        <v>46</v>
      </c>
      <c r="C33" s="14" t="s">
        <v>98</v>
      </c>
      <c r="D33" s="16">
        <v>729.97544600000003</v>
      </c>
      <c r="E33" s="17">
        <v>0</v>
      </c>
      <c r="F33" s="18">
        <f>D33/D81</f>
        <v>6.2429057864776287E-3</v>
      </c>
    </row>
    <row r="34" spans="1:6" x14ac:dyDescent="0.3">
      <c r="A34" s="14"/>
      <c r="B34" s="15" t="s">
        <v>47</v>
      </c>
      <c r="C34" s="14" t="s">
        <v>99</v>
      </c>
      <c r="D34" s="16">
        <v>331.80702000000002</v>
      </c>
      <c r="E34" s="17">
        <v>331.81</v>
      </c>
      <c r="F34" s="18">
        <f>D34/D81</f>
        <v>2.8376844406241826E-3</v>
      </c>
    </row>
    <row r="35" spans="1:6" x14ac:dyDescent="0.3">
      <c r="A35" s="14"/>
      <c r="B35" s="15" t="s">
        <v>48</v>
      </c>
      <c r="C35" s="14" t="s">
        <v>100</v>
      </c>
      <c r="D35" s="16">
        <v>1459.9508900000001</v>
      </c>
      <c r="E35" s="17">
        <v>1459.95</v>
      </c>
      <c r="F35" s="18">
        <f>D35/D81</f>
        <v>1.248581155585083E-2</v>
      </c>
    </row>
    <row r="36" spans="1:6" x14ac:dyDescent="0.3">
      <c r="A36" s="14"/>
      <c r="B36" s="15" t="s">
        <v>49</v>
      </c>
      <c r="C36" s="14" t="s">
        <v>101</v>
      </c>
      <c r="D36" s="16">
        <v>1459.9508900000001</v>
      </c>
      <c r="E36" s="17">
        <v>0</v>
      </c>
      <c r="F36" s="18">
        <f>D36/D81</f>
        <v>1.248581155585083E-2</v>
      </c>
    </row>
    <row r="37" spans="1:6" x14ac:dyDescent="0.3">
      <c r="A37" s="14"/>
      <c r="B37" s="15" t="s">
        <v>50</v>
      </c>
      <c r="C37" s="14" t="s">
        <v>102</v>
      </c>
      <c r="D37" s="16">
        <v>5972.5263779999996</v>
      </c>
      <c r="E37" s="17">
        <v>5972.53</v>
      </c>
      <c r="F37" s="18">
        <f>D37/D81</f>
        <v>5.107832008517512E-2</v>
      </c>
    </row>
    <row r="38" spans="1:6" x14ac:dyDescent="0.3">
      <c r="A38" s="14"/>
      <c r="B38" s="15" t="s">
        <v>51</v>
      </c>
      <c r="C38" s="14" t="s">
        <v>103</v>
      </c>
      <c r="D38" s="16">
        <v>265.44560999999999</v>
      </c>
      <c r="E38" s="17">
        <v>265.45</v>
      </c>
      <c r="F38" s="18">
        <f>D38/D81</f>
        <v>2.2701475011860654E-3</v>
      </c>
    </row>
    <row r="39" spans="1:6" x14ac:dyDescent="0.3">
      <c r="A39" s="14"/>
      <c r="B39" s="15" t="s">
        <v>52</v>
      </c>
      <c r="C39" s="14" t="s">
        <v>104</v>
      </c>
      <c r="D39" s="16">
        <v>2919.9016999999999</v>
      </c>
      <c r="E39" s="17">
        <v>2919.9</v>
      </c>
      <c r="F39" s="18">
        <f>D39/D81</f>
        <v>2.4971622427524588E-2</v>
      </c>
    </row>
    <row r="40" spans="1:6" x14ac:dyDescent="0.3">
      <c r="A40" s="14"/>
      <c r="B40" s="15" t="s">
        <v>53</v>
      </c>
      <c r="C40" s="36" t="s">
        <v>105</v>
      </c>
      <c r="D40" s="17">
        <v>4247.13</v>
      </c>
      <c r="E40" s="17">
        <v>7227.13</v>
      </c>
      <c r="F40" s="18">
        <f>D40/D81</f>
        <v>3.6322362071508268E-2</v>
      </c>
    </row>
    <row r="41" spans="1:6" x14ac:dyDescent="0.3">
      <c r="A41" s="14"/>
      <c r="B41" s="15" t="s">
        <v>54</v>
      </c>
      <c r="C41" s="14" t="s">
        <v>107</v>
      </c>
      <c r="D41" s="16">
        <v>331.80700000000002</v>
      </c>
      <c r="E41" s="17">
        <v>1331.81</v>
      </c>
      <c r="F41" s="18">
        <f>D41/D8</f>
        <v>9.433961666058097E-3</v>
      </c>
    </row>
    <row r="42" spans="1:6" x14ac:dyDescent="0.3">
      <c r="A42" s="14"/>
      <c r="B42" s="15" t="s">
        <v>55</v>
      </c>
      <c r="C42" s="14" t="s">
        <v>106</v>
      </c>
      <c r="D42" s="16">
        <v>331.80700000000002</v>
      </c>
      <c r="E42" s="17">
        <v>1531.8</v>
      </c>
      <c r="F42" s="18">
        <f>D42/D81</f>
        <v>2.8376842695799149E-3</v>
      </c>
    </row>
    <row r="43" spans="1:6" x14ac:dyDescent="0.3">
      <c r="A43" s="14"/>
      <c r="B43" s="15" t="s">
        <v>108</v>
      </c>
      <c r="C43" s="14" t="s">
        <v>109</v>
      </c>
      <c r="D43" s="16">
        <v>2919.9017800000001</v>
      </c>
      <c r="E43" s="17">
        <v>2919.9</v>
      </c>
      <c r="F43" s="18">
        <f>D43/D81</f>
        <v>2.497162311170166E-2</v>
      </c>
    </row>
    <row r="44" spans="1:6" x14ac:dyDescent="0.3">
      <c r="A44" s="14"/>
      <c r="B44" s="15" t="s">
        <v>110</v>
      </c>
      <c r="C44" s="14" t="s">
        <v>111</v>
      </c>
      <c r="D44" s="16">
        <v>6636.14</v>
      </c>
      <c r="E44" s="17">
        <v>0</v>
      </c>
      <c r="F44" s="18">
        <f>D44/D81</f>
        <v>5.6753685391598294E-2</v>
      </c>
    </row>
    <row r="45" spans="1:6" x14ac:dyDescent="0.3">
      <c r="A45" s="14"/>
      <c r="B45" s="15" t="s">
        <v>112</v>
      </c>
      <c r="C45" s="14" t="s">
        <v>113</v>
      </c>
      <c r="D45" s="16">
        <v>3318.07</v>
      </c>
      <c r="E45" s="17">
        <v>1928</v>
      </c>
      <c r="F45" s="18">
        <f>D45/D81</f>
        <v>2.8376842695799147E-2</v>
      </c>
    </row>
    <row r="46" spans="1:6" x14ac:dyDescent="0.3">
      <c r="A46" s="14"/>
      <c r="B46" s="15" t="s">
        <v>114</v>
      </c>
      <c r="C46" s="14" t="s">
        <v>120</v>
      </c>
      <c r="D46" s="16">
        <v>2654.4560999999999</v>
      </c>
      <c r="E46" s="17">
        <v>9691.7000000000007</v>
      </c>
      <c r="F46" s="18">
        <f>D46/D81</f>
        <v>2.2701475011860657E-2</v>
      </c>
    </row>
    <row r="47" spans="1:6" x14ac:dyDescent="0.3">
      <c r="A47" s="14"/>
      <c r="B47" s="15" t="s">
        <v>131</v>
      </c>
      <c r="C47" s="14" t="s">
        <v>130</v>
      </c>
      <c r="D47" s="16">
        <v>0</v>
      </c>
      <c r="E47" s="17">
        <f t="shared" si="9"/>
        <v>0</v>
      </c>
      <c r="F47" s="18">
        <f>D47/D81</f>
        <v>0</v>
      </c>
    </row>
    <row r="48" spans="1:6" x14ac:dyDescent="0.3">
      <c r="A48" s="14"/>
      <c r="B48" s="15" t="s">
        <v>132</v>
      </c>
      <c r="C48" s="14" t="s">
        <v>134</v>
      </c>
      <c r="D48" s="16">
        <v>0</v>
      </c>
      <c r="E48" s="17">
        <v>1628.25</v>
      </c>
      <c r="F48" s="18">
        <f>D48/D81</f>
        <v>0</v>
      </c>
    </row>
    <row r="49" spans="1:6" x14ac:dyDescent="0.3">
      <c r="A49" s="14"/>
      <c r="B49" s="15" t="s">
        <v>135</v>
      </c>
      <c r="C49" s="14" t="s">
        <v>133</v>
      </c>
      <c r="D49" s="16">
        <v>0</v>
      </c>
      <c r="E49" s="17">
        <f t="shared" si="9"/>
        <v>0</v>
      </c>
      <c r="F49" s="18">
        <f>D49/D81</f>
        <v>0</v>
      </c>
    </row>
    <row r="50" spans="1:6" x14ac:dyDescent="0.3">
      <c r="A50" s="33"/>
      <c r="B50" s="35" t="s">
        <v>56</v>
      </c>
      <c r="C50" s="33" t="s">
        <v>58</v>
      </c>
      <c r="D50" s="34">
        <f>SUM(D51:D51)</f>
        <v>1327.2280000000001</v>
      </c>
      <c r="E50" s="34">
        <f>SUM(E51:E51)</f>
        <v>2358.52</v>
      </c>
      <c r="F50" s="18">
        <f>D50/D81</f>
        <v>1.1350737078319659E-2</v>
      </c>
    </row>
    <row r="51" spans="1:6" x14ac:dyDescent="0.3">
      <c r="A51" s="14"/>
      <c r="B51" s="15" t="s">
        <v>57</v>
      </c>
      <c r="C51" s="14" t="s">
        <v>115</v>
      </c>
      <c r="D51" s="16">
        <v>1327.2280000000001</v>
      </c>
      <c r="E51" s="17">
        <v>2358.52</v>
      </c>
      <c r="F51" s="18">
        <f>D51/D81</f>
        <v>1.1350737078319659E-2</v>
      </c>
    </row>
    <row r="52" spans="1:6" x14ac:dyDescent="0.3">
      <c r="A52" s="33"/>
      <c r="B52" s="33" t="s">
        <v>59</v>
      </c>
      <c r="C52" s="33" t="s">
        <v>60</v>
      </c>
      <c r="D52" s="9">
        <v>663.61400000000003</v>
      </c>
      <c r="E52" s="10">
        <v>0</v>
      </c>
      <c r="F52" s="18">
        <f>D52/D81</f>
        <v>5.6753685391598297E-3</v>
      </c>
    </row>
    <row r="53" spans="1:6" x14ac:dyDescent="0.3">
      <c r="A53" s="33"/>
      <c r="B53" s="33" t="s">
        <v>61</v>
      </c>
      <c r="C53" s="33" t="s">
        <v>62</v>
      </c>
      <c r="D53" s="9">
        <v>663.61400000000003</v>
      </c>
      <c r="E53" s="10">
        <v>0</v>
      </c>
      <c r="F53" s="18">
        <f>D53/D81</f>
        <v>5.6753685391598297E-3</v>
      </c>
    </row>
    <row r="54" spans="1:6" x14ac:dyDescent="0.3">
      <c r="A54" s="30" t="s">
        <v>19</v>
      </c>
      <c r="B54" s="30"/>
      <c r="C54" s="30" t="s">
        <v>63</v>
      </c>
      <c r="D54" s="31">
        <f>SUM(D55:D64)</f>
        <v>12741.389261999999</v>
      </c>
      <c r="E54" s="31">
        <f>SUM(E55:E64)</f>
        <v>3225.69</v>
      </c>
      <c r="F54" s="18">
        <f>SUM(F55:F64)</f>
        <v>0.10896707990299132</v>
      </c>
    </row>
    <row r="55" spans="1:6" x14ac:dyDescent="0.3">
      <c r="A55" s="42"/>
      <c r="B55" s="42" t="s">
        <v>64</v>
      </c>
      <c r="C55" s="42" t="s">
        <v>121</v>
      </c>
      <c r="D55" s="43">
        <v>663.61400000000003</v>
      </c>
      <c r="E55" s="43">
        <v>0</v>
      </c>
      <c r="F55" s="18">
        <f>D55/D81</f>
        <v>5.6753685391598297E-3</v>
      </c>
    </row>
    <row r="56" spans="1:6" ht="24" x14ac:dyDescent="0.3">
      <c r="A56" s="42"/>
      <c r="B56" s="42" t="s">
        <v>66</v>
      </c>
      <c r="C56" s="42" t="s">
        <v>122</v>
      </c>
      <c r="D56" s="43">
        <v>663.61400000000003</v>
      </c>
      <c r="E56" s="43">
        <v>0</v>
      </c>
      <c r="F56" s="18">
        <f>D56/D81</f>
        <v>5.6753685391598297E-3</v>
      </c>
    </row>
    <row r="57" spans="1:6" x14ac:dyDescent="0.3">
      <c r="A57" s="42"/>
      <c r="B57" s="42" t="s">
        <v>68</v>
      </c>
      <c r="C57" s="42" t="s">
        <v>123</v>
      </c>
      <c r="D57" s="43">
        <v>265.44560999999999</v>
      </c>
      <c r="E57" s="43">
        <v>0</v>
      </c>
      <c r="F57" s="18">
        <f>D57/D81</f>
        <v>2.2701475011860654E-3</v>
      </c>
    </row>
    <row r="58" spans="1:6" x14ac:dyDescent="0.3">
      <c r="A58" s="42"/>
      <c r="B58" s="42" t="s">
        <v>70</v>
      </c>
      <c r="C58" s="42" t="s">
        <v>124</v>
      </c>
      <c r="D58" s="43">
        <v>530.89120000000003</v>
      </c>
      <c r="E58" s="43">
        <v>132.63</v>
      </c>
      <c r="F58" s="18">
        <f>D58/D81</f>
        <v>4.5402948313278636E-3</v>
      </c>
    </row>
    <row r="59" spans="1:6" ht="24" x14ac:dyDescent="0.3">
      <c r="A59" s="13"/>
      <c r="B59" s="13" t="s">
        <v>72</v>
      </c>
      <c r="C59" s="13" t="s">
        <v>65</v>
      </c>
      <c r="D59" s="9">
        <v>2654.4560999999999</v>
      </c>
      <c r="E59" s="10">
        <v>0</v>
      </c>
      <c r="F59" s="18">
        <f>D59/D81</f>
        <v>2.2701475011860657E-2</v>
      </c>
    </row>
    <row r="60" spans="1:6" x14ac:dyDescent="0.3">
      <c r="A60" s="13"/>
      <c r="B60" s="13" t="s">
        <v>74</v>
      </c>
      <c r="C60" s="13" t="s">
        <v>67</v>
      </c>
      <c r="D60" s="9">
        <v>663.61400000000003</v>
      </c>
      <c r="E60" s="10">
        <v>257.45</v>
      </c>
      <c r="F60" s="18">
        <f>D60/D81</f>
        <v>5.6753685391598297E-3</v>
      </c>
    </row>
    <row r="61" spans="1:6" x14ac:dyDescent="0.3">
      <c r="A61" s="13"/>
      <c r="B61" s="13" t="s">
        <v>125</v>
      </c>
      <c r="C61" s="13" t="s">
        <v>69</v>
      </c>
      <c r="D61" s="9">
        <v>3981.684252</v>
      </c>
      <c r="E61" s="10">
        <v>1582</v>
      </c>
      <c r="F61" s="18">
        <f>D61/D81</f>
        <v>3.4052213390116749E-2</v>
      </c>
    </row>
    <row r="62" spans="1:6" x14ac:dyDescent="0.3">
      <c r="A62" s="13"/>
      <c r="B62" s="13" t="s">
        <v>126</v>
      </c>
      <c r="C62" s="13" t="s">
        <v>71</v>
      </c>
      <c r="D62" s="9">
        <v>1990.8421000000001</v>
      </c>
      <c r="E62" s="10">
        <v>590</v>
      </c>
      <c r="F62" s="18">
        <f>D62/D81</f>
        <v>1.7026106472700829E-2</v>
      </c>
    </row>
    <row r="63" spans="1:6" ht="24" x14ac:dyDescent="0.3">
      <c r="A63" s="13"/>
      <c r="B63" s="13" t="s">
        <v>127</v>
      </c>
      <c r="C63" s="13" t="s">
        <v>73</v>
      </c>
      <c r="D63" s="9">
        <v>663.61400000000003</v>
      </c>
      <c r="E63" s="10">
        <v>0</v>
      </c>
      <c r="F63" s="18">
        <f>D63/D81</f>
        <v>5.6753685391598297E-3</v>
      </c>
    </row>
    <row r="64" spans="1:6" x14ac:dyDescent="0.3">
      <c r="A64" s="13"/>
      <c r="B64" s="13" t="s">
        <v>128</v>
      </c>
      <c r="C64" s="13" t="s">
        <v>75</v>
      </c>
      <c r="D64" s="9">
        <v>663.61400000000003</v>
      </c>
      <c r="E64" s="10">
        <v>663.61</v>
      </c>
      <c r="F64" s="18">
        <f>D64/D81</f>
        <v>5.6753685391598297E-3</v>
      </c>
    </row>
    <row r="65" spans="1:6" x14ac:dyDescent="0.3">
      <c r="A65" s="2" t="s">
        <v>23</v>
      </c>
      <c r="B65" s="2"/>
      <c r="C65" s="2" t="s">
        <v>76</v>
      </c>
      <c r="D65" s="6">
        <f t="shared" ref="D65:E65" si="10">SUM(D66:D70)</f>
        <v>5972.5262599999996</v>
      </c>
      <c r="E65" s="6">
        <f t="shared" si="10"/>
        <v>4645.2</v>
      </c>
      <c r="F65" s="18">
        <f>SUM(F66:F70)</f>
        <v>5.1078319076013942E-2</v>
      </c>
    </row>
    <row r="66" spans="1:6" ht="24" x14ac:dyDescent="0.3">
      <c r="A66" s="13"/>
      <c r="B66" s="13" t="s">
        <v>77</v>
      </c>
      <c r="C66" s="13" t="s">
        <v>78</v>
      </c>
      <c r="D66" s="9">
        <v>663.61400000000003</v>
      </c>
      <c r="E66" s="10">
        <v>132.63</v>
      </c>
      <c r="F66" s="18">
        <f>D66/D81</f>
        <v>5.6753685391598297E-3</v>
      </c>
    </row>
    <row r="67" spans="1:6" x14ac:dyDescent="0.3">
      <c r="A67" s="13"/>
      <c r="B67" s="13" t="s">
        <v>79</v>
      </c>
      <c r="C67" s="13" t="s">
        <v>116</v>
      </c>
      <c r="D67" s="9">
        <v>530.89120000000003</v>
      </c>
      <c r="E67" s="10">
        <v>530.89</v>
      </c>
      <c r="F67" s="18">
        <f>D67/D81</f>
        <v>4.5402948313278636E-3</v>
      </c>
    </row>
    <row r="68" spans="1:6" x14ac:dyDescent="0.3">
      <c r="A68" s="13"/>
      <c r="B68" s="13" t="s">
        <v>81</v>
      </c>
      <c r="C68" s="13" t="s">
        <v>117</v>
      </c>
      <c r="D68" s="9">
        <v>265.44560999999999</v>
      </c>
      <c r="E68" s="10">
        <v>0</v>
      </c>
      <c r="F68" s="18">
        <f>D68/D81</f>
        <v>2.2701475011860654E-3</v>
      </c>
    </row>
    <row r="69" spans="1:6" x14ac:dyDescent="0.3">
      <c r="A69" s="13"/>
      <c r="B69" s="13" t="s">
        <v>79</v>
      </c>
      <c r="C69" s="13" t="s">
        <v>80</v>
      </c>
      <c r="D69" s="9">
        <v>530.89120000000003</v>
      </c>
      <c r="E69" s="10">
        <v>0</v>
      </c>
      <c r="F69" s="18">
        <f>D69/D81</f>
        <v>4.5402948313278636E-3</v>
      </c>
    </row>
    <row r="70" spans="1:6" x14ac:dyDescent="0.3">
      <c r="A70" s="13"/>
      <c r="B70" s="13" t="s">
        <v>81</v>
      </c>
      <c r="C70" s="13" t="s">
        <v>82</v>
      </c>
      <c r="D70" s="9">
        <v>3981.6842499999998</v>
      </c>
      <c r="E70" s="10">
        <v>3981.68</v>
      </c>
      <c r="F70" s="18">
        <f>D70/D81</f>
        <v>3.405221337301232E-2</v>
      </c>
    </row>
    <row r="71" spans="1:6" x14ac:dyDescent="0.3">
      <c r="A71" s="30" t="s">
        <v>26</v>
      </c>
      <c r="B71" s="30"/>
      <c r="C71" s="30" t="s">
        <v>83</v>
      </c>
      <c r="D71" s="31">
        <f t="shared" ref="D71:E71" si="11">SUM(D72)</f>
        <v>132.72280000000001</v>
      </c>
      <c r="E71" s="31">
        <f t="shared" si="11"/>
        <v>0</v>
      </c>
      <c r="F71" s="18">
        <f>SUM(F72:F74)</f>
        <v>1.1350737078319659E-3</v>
      </c>
    </row>
    <row r="72" spans="1:6" x14ac:dyDescent="0.3">
      <c r="A72" s="13"/>
      <c r="B72" s="13" t="s">
        <v>84</v>
      </c>
      <c r="C72" s="13" t="s">
        <v>85</v>
      </c>
      <c r="D72" s="10">
        <v>132.72280000000001</v>
      </c>
      <c r="E72" s="10">
        <v>0</v>
      </c>
      <c r="F72" s="18">
        <f>D72/D81</f>
        <v>1.1350737078319659E-3</v>
      </c>
    </row>
    <row r="73" spans="1:6" x14ac:dyDescent="0.3">
      <c r="A73" s="37"/>
      <c r="B73" s="13" t="s">
        <v>118</v>
      </c>
      <c r="C73" s="13" t="s">
        <v>119</v>
      </c>
      <c r="D73" s="16">
        <v>0</v>
      </c>
      <c r="E73" s="17">
        <v>0</v>
      </c>
      <c r="F73" s="18">
        <f>D73/D81</f>
        <v>0</v>
      </c>
    </row>
    <row r="74" spans="1:6" x14ac:dyDescent="0.3">
      <c r="A74" s="37"/>
      <c r="B74" s="37" t="s">
        <v>136</v>
      </c>
      <c r="C74" s="37" t="s">
        <v>119</v>
      </c>
      <c r="D74" s="16">
        <v>0</v>
      </c>
      <c r="E74" s="17">
        <f t="shared" si="9"/>
        <v>0</v>
      </c>
      <c r="F74" s="18">
        <f>D74/D81</f>
        <v>0</v>
      </c>
    </row>
    <row r="75" spans="1:6" x14ac:dyDescent="0.3">
      <c r="A75" s="30" t="s">
        <v>28</v>
      </c>
      <c r="B75" s="30"/>
      <c r="C75" s="30" t="s">
        <v>86</v>
      </c>
      <c r="D75" s="31">
        <f t="shared" ref="D75:E75" si="12">SUM(D76:D78)</f>
        <v>56539.916299999997</v>
      </c>
      <c r="E75" s="31">
        <f t="shared" si="12"/>
        <v>44789.130000000005</v>
      </c>
      <c r="F75" s="18">
        <f>SUM(F76:F78)</f>
        <v>0.48354142946916429</v>
      </c>
    </row>
    <row r="76" spans="1:6" x14ac:dyDescent="0.3">
      <c r="A76" s="13"/>
      <c r="B76" s="13" t="s">
        <v>87</v>
      </c>
      <c r="C76" s="13" t="s">
        <v>88</v>
      </c>
      <c r="D76" s="9">
        <v>44594.863599999997</v>
      </c>
      <c r="E76" s="10">
        <v>31844.080000000002</v>
      </c>
      <c r="F76" s="18">
        <f>D76/D81</f>
        <v>0.38138478977773799</v>
      </c>
    </row>
    <row r="77" spans="1:6" ht="24" x14ac:dyDescent="0.3">
      <c r="A77" s="13"/>
      <c r="B77" s="13" t="s">
        <v>89</v>
      </c>
      <c r="C77" s="13" t="s">
        <v>137</v>
      </c>
      <c r="D77" s="9">
        <v>11945.0527</v>
      </c>
      <c r="E77" s="10">
        <v>12945.05</v>
      </c>
      <c r="F77" s="18">
        <f>D77/D81</f>
        <v>0.1021566396914263</v>
      </c>
    </row>
    <row r="78" spans="1:6" x14ac:dyDescent="0.3">
      <c r="A78" s="13"/>
      <c r="B78" s="13" t="s">
        <v>90</v>
      </c>
      <c r="C78" s="13" t="s">
        <v>91</v>
      </c>
      <c r="D78" s="9">
        <v>0</v>
      </c>
      <c r="E78" s="10">
        <f t="shared" si="9"/>
        <v>0</v>
      </c>
      <c r="F78" s="18">
        <f>D78/D81</f>
        <v>0</v>
      </c>
    </row>
    <row r="79" spans="1:6" x14ac:dyDescent="0.3">
      <c r="A79" s="2" t="s">
        <v>30</v>
      </c>
      <c r="B79" s="2"/>
      <c r="C79" s="2" t="s">
        <v>92</v>
      </c>
      <c r="D79" s="20">
        <v>663.61400000000003</v>
      </c>
      <c r="E79" s="6">
        <v>0</v>
      </c>
      <c r="F79" s="18">
        <f>D79/D81</f>
        <v>5.6753685391598297E-3</v>
      </c>
    </row>
    <row r="80" spans="1:6" ht="24" x14ac:dyDescent="0.3">
      <c r="A80" s="38" t="s">
        <v>93</v>
      </c>
      <c r="B80" s="38"/>
      <c r="C80" s="38" t="s">
        <v>94</v>
      </c>
      <c r="D80" s="39">
        <v>2654.4560999999999</v>
      </c>
      <c r="E80" s="6">
        <v>0</v>
      </c>
      <c r="F80" s="18">
        <f>D80/D81</f>
        <v>2.2701475011860657E-2</v>
      </c>
    </row>
    <row r="81" spans="1:6" x14ac:dyDescent="0.3">
      <c r="A81" s="47"/>
      <c r="B81" s="47"/>
      <c r="C81" s="21" t="s">
        <v>95</v>
      </c>
      <c r="D81" s="40">
        <v>116928.79421329001</v>
      </c>
      <c r="E81" s="44">
        <f>E23+E27+E54+E65+E71+E75+E79+E80</f>
        <v>92226.77</v>
      </c>
      <c r="F81" s="45">
        <f>D81/D81</f>
        <v>1</v>
      </c>
    </row>
    <row r="82" spans="1:6" x14ac:dyDescent="0.3">
      <c r="A82" s="28"/>
      <c r="B82" s="28"/>
      <c r="C82" s="28"/>
      <c r="D82" s="28"/>
      <c r="E82" s="28"/>
      <c r="F82" s="26"/>
    </row>
    <row r="83" spans="1:6" x14ac:dyDescent="0.3">
      <c r="C83" s="41" t="s">
        <v>96</v>
      </c>
    </row>
  </sheetData>
  <mergeCells count="3">
    <mergeCell ref="A1:F1"/>
    <mergeCell ref="A19:B19"/>
    <mergeCell ref="A81:B81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melia vidaković</cp:lastModifiedBy>
  <cp:lastPrinted>2022-12-06T03:43:29Z</cp:lastPrinted>
  <dcterms:created xsi:type="dcterms:W3CDTF">2022-12-02T09:08:08Z</dcterms:created>
  <dcterms:modified xsi:type="dcterms:W3CDTF">2024-02-07T07:33:48Z</dcterms:modified>
</cp:coreProperties>
</file>